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</sheets>
  <definedNames>
    <definedName name="_xlnm.Print_Area" localSheetId="0">'Sheet1'!$A$1:$K$105</definedName>
  </definedNames>
  <calcPr fullCalcOnLoad="1"/>
</workbook>
</file>

<file path=xl/sharedStrings.xml><?xml version="1.0" encoding="utf-8"?>
<sst xmlns="http://schemas.openxmlformats.org/spreadsheetml/2006/main" count="219" uniqueCount="159">
  <si>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</si>
  <si>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</si>
  <si>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</si>
  <si>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</si>
  <si>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</si>
  <si>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</si>
  <si>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</si>
  <si>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</si>
  <si>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</si>
  <si>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</si>
  <si>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</si>
  <si>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</si>
  <si>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</si>
  <si>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</si>
  <si>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</si>
  <si>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</si>
  <si>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</si>
  <si>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</si>
  <si>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</si>
  <si>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</si>
  <si>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</si>
  <si>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</si>
  <si>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</si>
  <si>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</si>
  <si>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</si>
  <si>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</si>
  <si>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</si>
  <si>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</si>
  <si>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</si>
  <si>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</si>
  <si>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</si>
  <si>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</si>
  <si>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</si>
  <si>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</si>
  <si>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</si>
  <si>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</si>
  <si>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</si>
  <si>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</si>
  <si>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</si>
  <si>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</si>
  <si>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</si>
  <si>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</si>
  <si>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</si>
  <si>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Deposit - Loup Rebate</t>
  </si>
  <si>
    <t>Payroll - Federal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</si>
  <si>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</si>
  <si>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</si>
  <si>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</si>
  <si>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</si>
  <si>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</si>
  <si>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</si>
  <si>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</si>
  <si>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</si>
  <si>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</si>
  <si>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Deposit-Hwy Alloc</t>
  </si>
  <si>
    <t>Total Funds - All Accounts</t>
  </si>
  <si>
    <t>Street Superintendent Incentive</t>
  </si>
  <si>
    <t>Transfer To - Street Acct</t>
  </si>
  <si>
    <t>(25% Match)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</si>
  <si>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</si>
  <si>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</si>
  <si>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</si>
  <si>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</si>
  <si>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</si>
  <si>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</si>
  <si>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</si>
  <si>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</si>
  <si>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</si>
  <si>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</si>
  <si>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</si>
  <si>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</si>
  <si>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</si>
  <si>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</si>
  <si>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</si>
  <si>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</si>
  <si>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</si>
  <si>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</si>
  <si>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</si>
  <si>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</si>
  <si>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</si>
  <si>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</si>
  <si>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</si>
  <si>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</si>
  <si>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</si>
  <si>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</si>
  <si>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</si>
  <si>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</si>
  <si>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</si>
  <si>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</si>
  <si>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</si>
  <si>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</si>
  <si>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</si>
  <si>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</si>
  <si>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</si>
  <si>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</si>
  <si>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</si>
  <si>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</si>
  <si>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</si>
  <si>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</si>
  <si>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</si>
  <si>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village254</t>
  </si>
  <si>
    <t>Permits - Conditional Use</t>
  </si>
  <si>
    <t>AJ's</t>
  </si>
  <si>
    <t>fuel</t>
  </si>
  <si>
    <t>Loan Proceeds for 2018 Street Project</t>
  </si>
  <si>
    <t>Street Loan Proceeds - 2018 Project</t>
  </si>
  <si>
    <t>Nebraska Public Health Environmental Lab</t>
  </si>
  <si>
    <t>Testing</t>
  </si>
  <si>
    <t>Transfer From - Parks &amp; Rec</t>
  </si>
  <si>
    <t>TOTAL STREET ACCT May RECEIPTS</t>
  </si>
  <si>
    <t>First National Bank</t>
  </si>
  <si>
    <t>Fees</t>
  </si>
  <si>
    <t>Fuel</t>
  </si>
  <si>
    <t>Fuel Mower &amp; Tractor</t>
  </si>
  <si>
    <t xml:space="preserve">Donations </t>
  </si>
  <si>
    <t>Concessions</t>
  </si>
  <si>
    <t>Menards</t>
  </si>
  <si>
    <t>Fees for ACH &amp; Account Maintenance</t>
  </si>
  <si>
    <t>Municipal Supply</t>
  </si>
  <si>
    <t>Applied Connective Technologies</t>
  </si>
  <si>
    <t>supplies</t>
  </si>
  <si>
    <t>Transfer from General</t>
  </si>
  <si>
    <t>Postage, LogmeIn Software, website fee</t>
  </si>
  <si>
    <t>Phones &amp; Internet Installation and Monthly service</t>
  </si>
  <si>
    <t>Coliform Testing</t>
  </si>
  <si>
    <t>Depository Trust Company</t>
  </si>
  <si>
    <t>November 2019 BILLS-PAID December 2019</t>
  </si>
  <si>
    <t>November RECAP</t>
  </si>
  <si>
    <t>BANK BALANCES November 30, 2019</t>
  </si>
  <si>
    <t>Jeff Oppliger</t>
  </si>
  <si>
    <t>Joe Boruch</t>
  </si>
  <si>
    <t>Josh Dahlberg</t>
  </si>
  <si>
    <t>Kayla Humlicek</t>
  </si>
  <si>
    <t>Paige Young</t>
  </si>
  <si>
    <t>Nebraska Clerks' Assocation</t>
  </si>
  <si>
    <t>Dues</t>
  </si>
  <si>
    <t>Dues 2020</t>
  </si>
  <si>
    <t>Ace Hardware</t>
  </si>
  <si>
    <t>Central Square</t>
  </si>
  <si>
    <t>Gilmore &amp; Associates</t>
  </si>
  <si>
    <t>Engineering fees for Lehr Sub NDEQ Sewer lines reconnections</t>
  </si>
  <si>
    <t>JEO</t>
  </si>
  <si>
    <t>Duncan Playground engineering fees</t>
  </si>
  <si>
    <t>1 1/4" repair lid for type pl</t>
  </si>
  <si>
    <t>Nebraska Department of Environment &amp; Engergy</t>
  </si>
  <si>
    <t>Payment</t>
  </si>
  <si>
    <t>Clean water sfr semi-annual interest and principal payment</t>
  </si>
  <si>
    <t>Thaine's Garage</t>
  </si>
  <si>
    <t>repair trailer harness</t>
  </si>
  <si>
    <t>Miscellaneous - fax</t>
  </si>
  <si>
    <t>Quick Books Balance</t>
  </si>
  <si>
    <t>Bank Balance</t>
  </si>
  <si>
    <t>Installation of Phones and Internet - hardware</t>
  </si>
  <si>
    <t>Duncan Road Program</t>
  </si>
  <si>
    <t>Midwest Glass Service Inc.</t>
  </si>
  <si>
    <t>Repairs</t>
  </si>
  <si>
    <t>Post Office Repairs</t>
  </si>
  <si>
    <t>Water Treatment Interest Payment</t>
  </si>
  <si>
    <t>WIRE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</si>
</sst>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4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 quotePrefix="1">
      <alignment/>
    </xf>
    <xf numFmtId="43" fontId="0" fillId="0" borderId="0" xfId="42" applyFont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zoomScale="90" zoomScaleNormal="90" zoomScalePageLayoutView="90" workbookViewId="0" topLeftCell="A1">
      <pane ySplit="5" topLeftCell="A51" activePane="bottomLeft" state="frozen"/>
      <selection pane="topLeft" activeCell="A1" sqref="A1"/>
      <selection pane="bottomLeft" activeCell="G57" sqref="G57"/>
    </sheetView>
  </sheetViews>
  <sheetFormatPr defaultColWidth="9.140625" defaultRowHeight="12.75"/>
  <cols>
    <col min="1" max="1" width="50.7109375" style="1" bestFit="1" customWidth="1"/>
    <col min="2" max="2" width="8.28125" style="0" customWidth="1"/>
    <col min="3" max="3" width="10.7109375" style="1" customWidth="1"/>
    <col min="4" max="4" width="19.8515625" style="1" customWidth="1"/>
    <col min="5" max="5" width="12.421875" style="1" customWidth="1"/>
    <col min="6" max="7" width="10.7109375" style="1" customWidth="1"/>
    <col min="8" max="8" width="10.421875" style="1" bestFit="1" customWidth="1"/>
    <col min="9" max="9" width="15.7109375" style="6" customWidth="1"/>
    <col min="10" max="10" width="6.00390625" style="1" bestFit="1" customWidth="1"/>
    <col min="11" max="11" width="56.57421875" style="8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2" t="s">
        <v>126</v>
      </c>
      <c r="B1" s="23"/>
      <c r="K1" s="33" t="s">
        <v>127</v>
      </c>
    </row>
    <row r="2" ht="12.75">
      <c r="A2" s="2"/>
    </row>
    <row r="3" spans="1:14" ht="12.75">
      <c r="A3" s="31" t="s">
        <v>23</v>
      </c>
      <c r="B3" s="12"/>
      <c r="C3" s="13"/>
      <c r="D3" s="13"/>
      <c r="E3" s="13"/>
      <c r="F3" s="13"/>
      <c r="G3" s="13"/>
      <c r="H3" s="13"/>
      <c r="I3" s="14"/>
      <c r="J3" s="13"/>
      <c r="K3" s="15"/>
      <c r="L3" s="13"/>
      <c r="M3" s="13"/>
      <c r="N3" s="13"/>
    </row>
    <row r="4" ht="12.75">
      <c r="A4" s="18"/>
    </row>
    <row r="5" spans="1:18" ht="15">
      <c r="A5" s="2" t="s">
        <v>0</v>
      </c>
      <c r="B5" s="5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28"/>
    </row>
    <row r="6" spans="1:18" s="6" customFormat="1" ht="15">
      <c r="A6" s="26" t="s">
        <v>75</v>
      </c>
      <c r="B6" s="25" t="s">
        <v>84</v>
      </c>
      <c r="C6" s="24">
        <v>1247.52</v>
      </c>
      <c r="D6" s="24">
        <v>1247.52</v>
      </c>
      <c r="E6" s="24"/>
      <c r="F6" s="24"/>
      <c r="G6" s="24"/>
      <c r="H6" s="1">
        <f>+C6-SUM(D6:G6)</f>
        <v>0</v>
      </c>
      <c r="I6" s="26" t="s">
        <v>41</v>
      </c>
      <c r="J6" s="26"/>
      <c r="K6" s="26" t="s">
        <v>94</v>
      </c>
      <c r="R6" s="28"/>
    </row>
    <row r="7" spans="1:18" s="6" customFormat="1" ht="15">
      <c r="A7" s="26" t="s">
        <v>76</v>
      </c>
      <c r="B7" s="25" t="s">
        <v>84</v>
      </c>
      <c r="C7" s="24">
        <v>5.68</v>
      </c>
      <c r="D7" s="24">
        <v>5.68</v>
      </c>
      <c r="E7" s="24"/>
      <c r="F7" s="24"/>
      <c r="G7" s="24"/>
      <c r="H7" s="1">
        <f>+C7-SUM(D7:G7)</f>
        <v>0</v>
      </c>
      <c r="I7" s="26" t="s">
        <v>95</v>
      </c>
      <c r="J7" s="26"/>
      <c r="K7" s="26" t="s">
        <v>98</v>
      </c>
      <c r="R7" s="28"/>
    </row>
    <row r="8" spans="1:18" s="6" customFormat="1" ht="15">
      <c r="A8" s="26" t="s">
        <v>96</v>
      </c>
      <c r="B8" s="25" t="s">
        <v>37</v>
      </c>
      <c r="C8" s="6">
        <v>2189.44</v>
      </c>
      <c r="D8" s="6">
        <v>2189.44</v>
      </c>
      <c r="E8" s="24"/>
      <c r="F8" s="24"/>
      <c r="G8" s="24"/>
      <c r="H8" s="1">
        <f aca="true" t="shared" si="0" ref="H8:H16">+C8-SUM(D8:G8)</f>
        <v>0</v>
      </c>
      <c r="I8" s="26" t="s">
        <v>11</v>
      </c>
      <c r="J8" s="26"/>
      <c r="K8" s="26" t="s">
        <v>44</v>
      </c>
      <c r="R8" s="28"/>
    </row>
    <row r="9" spans="1:18" s="6" customFormat="1" ht="15">
      <c r="A9" s="26" t="s">
        <v>45</v>
      </c>
      <c r="B9" s="25" t="s">
        <v>37</v>
      </c>
      <c r="C9" s="6">
        <v>865.49</v>
      </c>
      <c r="D9" s="6">
        <v>865.49</v>
      </c>
      <c r="E9" s="24"/>
      <c r="F9" s="24"/>
      <c r="G9" s="24"/>
      <c r="H9" s="1">
        <f t="shared" si="0"/>
        <v>0</v>
      </c>
      <c r="I9" s="26" t="s">
        <v>11</v>
      </c>
      <c r="J9" s="26"/>
      <c r="K9" s="26" t="s">
        <v>36</v>
      </c>
      <c r="R9" s="28"/>
    </row>
    <row r="10" spans="1:18" s="6" customFormat="1" ht="15">
      <c r="A10" s="6" t="s">
        <v>71</v>
      </c>
      <c r="B10" s="25" t="s">
        <v>37</v>
      </c>
      <c r="C10" s="6">
        <v>1387.46</v>
      </c>
      <c r="D10" s="6">
        <v>346.87</v>
      </c>
      <c r="E10" s="6">
        <v>346.87</v>
      </c>
      <c r="F10" s="6">
        <v>346.86</v>
      </c>
      <c r="G10" s="6">
        <v>346.86</v>
      </c>
      <c r="H10" s="1">
        <f t="shared" si="0"/>
        <v>0</v>
      </c>
      <c r="I10" s="6" t="s">
        <v>72</v>
      </c>
      <c r="J10" s="1"/>
      <c r="K10" s="6" t="s">
        <v>72</v>
      </c>
      <c r="R10" s="28"/>
    </row>
    <row r="11" spans="1:18" s="6" customFormat="1" ht="15">
      <c r="A11" s="6" t="s">
        <v>69</v>
      </c>
      <c r="B11" s="25" t="s">
        <v>37</v>
      </c>
      <c r="C11" s="6">
        <v>561.82</v>
      </c>
      <c r="D11" s="6">
        <v>561.82</v>
      </c>
      <c r="H11" s="1">
        <f t="shared" si="0"/>
        <v>0</v>
      </c>
      <c r="I11" s="6" t="s">
        <v>88</v>
      </c>
      <c r="J11" s="1"/>
      <c r="K11" s="6" t="s">
        <v>122</v>
      </c>
      <c r="R11" s="28"/>
    </row>
    <row r="12" spans="1:18" s="6" customFormat="1" ht="15">
      <c r="A12" s="6" t="s">
        <v>110</v>
      </c>
      <c r="B12" s="25" t="s">
        <v>37</v>
      </c>
      <c r="C12" s="6">
        <v>38.5</v>
      </c>
      <c r="D12" s="6">
        <v>38.5</v>
      </c>
      <c r="H12" s="1">
        <f t="shared" si="0"/>
        <v>0</v>
      </c>
      <c r="I12" s="6" t="s">
        <v>111</v>
      </c>
      <c r="J12" s="1"/>
      <c r="K12" s="6" t="s">
        <v>117</v>
      </c>
      <c r="R12" s="28"/>
    </row>
    <row r="13" spans="1:18" s="6" customFormat="1" ht="15">
      <c r="A13" s="6" t="s">
        <v>47</v>
      </c>
      <c r="B13" s="25" t="s">
        <v>37</v>
      </c>
      <c r="C13" s="6">
        <f>107.16+281.7</f>
        <v>388.86</v>
      </c>
      <c r="E13" s="6">
        <v>107.16</v>
      </c>
      <c r="G13" s="6">
        <v>281.7</v>
      </c>
      <c r="H13" s="1">
        <f>+C13-SUM(D13:G13)</f>
        <v>0</v>
      </c>
      <c r="I13" s="6" t="s">
        <v>51</v>
      </c>
      <c r="J13" s="1"/>
      <c r="K13" s="6" t="s">
        <v>9</v>
      </c>
      <c r="R13" s="28"/>
    </row>
    <row r="14" spans="1:18" s="6" customFormat="1" ht="15">
      <c r="A14" s="6" t="s">
        <v>10</v>
      </c>
      <c r="B14" s="25" t="s">
        <v>37</v>
      </c>
      <c r="C14" s="6">
        <f>37.47+53.51+454.73+25+55.09+63.05+227.58</f>
        <v>916.4300000000001</v>
      </c>
      <c r="D14" s="6">
        <f>454.73+25</f>
        <v>479.73</v>
      </c>
      <c r="E14" s="6">
        <v>37.47</v>
      </c>
      <c r="G14" s="6">
        <f>53.51+55.09+63.05+227.58</f>
        <v>399.23</v>
      </c>
      <c r="H14" s="1">
        <f t="shared" si="0"/>
        <v>0</v>
      </c>
      <c r="I14" s="6" t="s">
        <v>51</v>
      </c>
      <c r="J14" s="1"/>
      <c r="K14" s="6" t="s">
        <v>9</v>
      </c>
      <c r="R14" s="28"/>
    </row>
    <row r="15" spans="1:20" s="6" customFormat="1" ht="15">
      <c r="A15" s="6" t="s">
        <v>50</v>
      </c>
      <c r="B15" s="25" t="s">
        <v>37</v>
      </c>
      <c r="C15" s="6">
        <v>91.09</v>
      </c>
      <c r="D15" s="6">
        <v>22.78</v>
      </c>
      <c r="E15" s="6">
        <v>22.77</v>
      </c>
      <c r="F15" s="6">
        <v>22.77</v>
      </c>
      <c r="G15" s="6">
        <v>22.77</v>
      </c>
      <c r="H15" s="1">
        <f t="shared" si="0"/>
        <v>0</v>
      </c>
      <c r="I15" s="6" t="s">
        <v>49</v>
      </c>
      <c r="J15" s="1"/>
      <c r="K15" s="6" t="s">
        <v>49</v>
      </c>
      <c r="R15" s="28"/>
      <c r="T15" s="6" t="s">
        <v>100</v>
      </c>
    </row>
    <row r="16" spans="1:18" s="6" customFormat="1" ht="15">
      <c r="A16" s="6" t="s">
        <v>119</v>
      </c>
      <c r="B16" s="25" t="s">
        <v>37</v>
      </c>
      <c r="C16" s="6">
        <v>238.98</v>
      </c>
      <c r="D16" s="6">
        <v>238.98</v>
      </c>
      <c r="H16" s="1">
        <f t="shared" si="0"/>
        <v>0</v>
      </c>
      <c r="I16" s="6" t="s">
        <v>51</v>
      </c>
      <c r="J16" s="1"/>
      <c r="K16" s="6" t="s">
        <v>123</v>
      </c>
      <c r="R16" s="28"/>
    </row>
    <row r="17" spans="1:18" s="6" customFormat="1" ht="15">
      <c r="A17" s="6" t="s">
        <v>61</v>
      </c>
      <c r="B17" s="25">
        <v>19338</v>
      </c>
      <c r="C17" s="6">
        <v>798.66</v>
      </c>
      <c r="D17" s="6">
        <v>199.67</v>
      </c>
      <c r="E17" s="1">
        <v>199.67</v>
      </c>
      <c r="F17" s="1">
        <v>199.66</v>
      </c>
      <c r="G17" s="1">
        <v>199.66</v>
      </c>
      <c r="H17" s="1">
        <f aca="true" t="shared" si="1" ref="H17:H37">+C17-SUM(D17:G17)</f>
        <v>0</v>
      </c>
      <c r="I17" s="6" t="s">
        <v>48</v>
      </c>
      <c r="J17" s="1"/>
      <c r="K17" s="6" t="s">
        <v>48</v>
      </c>
      <c r="R17" s="28"/>
    </row>
    <row r="18" spans="1:18" s="6" customFormat="1" ht="15">
      <c r="A18" s="6" t="s">
        <v>74</v>
      </c>
      <c r="B18" s="25">
        <v>19339</v>
      </c>
      <c r="C18" s="6">
        <v>556.33</v>
      </c>
      <c r="D18" s="6">
        <v>139.08</v>
      </c>
      <c r="E18" s="1">
        <v>139.09</v>
      </c>
      <c r="F18" s="1">
        <v>139.08</v>
      </c>
      <c r="G18" s="1">
        <v>139.08</v>
      </c>
      <c r="H18" s="1">
        <f t="shared" si="1"/>
        <v>0</v>
      </c>
      <c r="I18" s="6" t="s">
        <v>52</v>
      </c>
      <c r="J18" s="1"/>
      <c r="K18" s="6" t="s">
        <v>52</v>
      </c>
      <c r="R18" s="28"/>
    </row>
    <row r="19" spans="1:18" s="6" customFormat="1" ht="15">
      <c r="A19" s="6" t="s">
        <v>99</v>
      </c>
      <c r="B19" s="25">
        <v>19340</v>
      </c>
      <c r="C19" s="6">
        <v>135.29</v>
      </c>
      <c r="D19" s="6">
        <v>35.29</v>
      </c>
      <c r="E19" s="1"/>
      <c r="F19" s="1">
        <v>50</v>
      </c>
      <c r="G19" s="1">
        <v>50</v>
      </c>
      <c r="H19" s="1">
        <f>+C19-SUM(D19:G19)</f>
        <v>0</v>
      </c>
      <c r="I19" s="6" t="s">
        <v>48</v>
      </c>
      <c r="J19" s="1"/>
      <c r="K19" s="6" t="s">
        <v>48</v>
      </c>
      <c r="R19" s="28"/>
    </row>
    <row r="20" spans="1:18" s="6" customFormat="1" ht="15">
      <c r="A20" s="6" t="s">
        <v>129</v>
      </c>
      <c r="B20" s="25">
        <v>19341</v>
      </c>
      <c r="C20" s="6">
        <v>438.67</v>
      </c>
      <c r="D20" s="6">
        <v>438.67</v>
      </c>
      <c r="E20" s="1"/>
      <c r="F20" s="1"/>
      <c r="G20" s="1"/>
      <c r="H20" s="1">
        <f aca="true" t="shared" si="2" ref="H20:H25">+C20-SUM(D20:G20)</f>
        <v>0</v>
      </c>
      <c r="I20" s="6" t="s">
        <v>48</v>
      </c>
      <c r="J20" s="1"/>
      <c r="K20" s="6" t="s">
        <v>48</v>
      </c>
      <c r="R20" s="28"/>
    </row>
    <row r="21" spans="1:18" s="6" customFormat="1" ht="15">
      <c r="A21" s="6" t="s">
        <v>130</v>
      </c>
      <c r="B21" s="25">
        <v>19342</v>
      </c>
      <c r="C21" s="6">
        <v>300.14</v>
      </c>
      <c r="D21" s="6">
        <v>300.14</v>
      </c>
      <c r="E21" s="1"/>
      <c r="F21" s="1"/>
      <c r="G21" s="1"/>
      <c r="H21" s="1">
        <f t="shared" si="2"/>
        <v>0</v>
      </c>
      <c r="I21" s="6" t="s">
        <v>48</v>
      </c>
      <c r="J21" s="1"/>
      <c r="K21" s="6" t="s">
        <v>48</v>
      </c>
      <c r="R21" s="28"/>
    </row>
    <row r="22" spans="1:18" s="6" customFormat="1" ht="15">
      <c r="A22" s="6" t="s">
        <v>131</v>
      </c>
      <c r="B22" s="25">
        <v>19343</v>
      </c>
      <c r="C22" s="6">
        <v>300.14</v>
      </c>
      <c r="D22" s="6">
        <v>300.14</v>
      </c>
      <c r="E22" s="1"/>
      <c r="F22" s="1"/>
      <c r="G22" s="1"/>
      <c r="H22" s="1">
        <f t="shared" si="2"/>
        <v>0</v>
      </c>
      <c r="I22" s="6" t="s">
        <v>48</v>
      </c>
      <c r="J22" s="1"/>
      <c r="K22" s="6" t="s">
        <v>48</v>
      </c>
      <c r="R22" s="28"/>
    </row>
    <row r="23" spans="1:18" s="6" customFormat="1" ht="15">
      <c r="A23" s="6" t="s">
        <v>132</v>
      </c>
      <c r="B23" s="25">
        <v>19344</v>
      </c>
      <c r="C23" s="6">
        <v>240.11</v>
      </c>
      <c r="D23" s="6">
        <v>240.11</v>
      </c>
      <c r="E23" s="1"/>
      <c r="F23" s="1"/>
      <c r="G23" s="1"/>
      <c r="H23" s="1">
        <f t="shared" si="2"/>
        <v>0</v>
      </c>
      <c r="I23" s="6" t="s">
        <v>48</v>
      </c>
      <c r="J23" s="1"/>
      <c r="K23" s="6" t="s">
        <v>48</v>
      </c>
      <c r="R23" s="28"/>
    </row>
    <row r="24" spans="1:18" s="6" customFormat="1" ht="15">
      <c r="A24" s="6" t="s">
        <v>133</v>
      </c>
      <c r="B24" s="25">
        <v>19345</v>
      </c>
      <c r="C24" s="6">
        <v>300.14</v>
      </c>
      <c r="D24" s="6">
        <v>300.14</v>
      </c>
      <c r="E24" s="1"/>
      <c r="F24" s="1"/>
      <c r="G24" s="1"/>
      <c r="H24" s="1">
        <f t="shared" si="2"/>
        <v>0</v>
      </c>
      <c r="I24" s="6" t="s">
        <v>48</v>
      </c>
      <c r="J24" s="1"/>
      <c r="K24" s="6" t="s">
        <v>48</v>
      </c>
      <c r="R24" s="28"/>
    </row>
    <row r="25" spans="1:18" s="6" customFormat="1" ht="15">
      <c r="A25" s="6" t="s">
        <v>134</v>
      </c>
      <c r="B25" s="25">
        <v>19346</v>
      </c>
      <c r="C25" s="6">
        <v>25</v>
      </c>
      <c r="D25" s="6">
        <v>25</v>
      </c>
      <c r="E25" s="1"/>
      <c r="F25" s="1"/>
      <c r="G25" s="1"/>
      <c r="H25" s="1">
        <f t="shared" si="2"/>
        <v>0</v>
      </c>
      <c r="I25" s="6" t="s">
        <v>135</v>
      </c>
      <c r="J25" s="1"/>
      <c r="K25" s="6" t="s">
        <v>136</v>
      </c>
      <c r="R25" s="28"/>
    </row>
    <row r="26" spans="1:18" s="6" customFormat="1" ht="15">
      <c r="A26" s="6" t="s">
        <v>137</v>
      </c>
      <c r="B26" s="25">
        <v>19347</v>
      </c>
      <c r="C26" s="6">
        <v>11.32</v>
      </c>
      <c r="D26" s="6">
        <v>11.32</v>
      </c>
      <c r="E26" s="1"/>
      <c r="F26" s="1"/>
      <c r="G26" s="1"/>
      <c r="H26" s="1">
        <f t="shared" si="1"/>
        <v>0</v>
      </c>
      <c r="I26" s="6" t="s">
        <v>88</v>
      </c>
      <c r="J26" s="1"/>
      <c r="K26" s="6" t="s">
        <v>120</v>
      </c>
      <c r="R26" s="28"/>
    </row>
    <row r="27" spans="1:18" ht="15">
      <c r="A27" s="6" t="s">
        <v>102</v>
      </c>
      <c r="B27" s="25">
        <v>19348</v>
      </c>
      <c r="C27" s="6">
        <v>89.2</v>
      </c>
      <c r="D27" s="6">
        <v>29.74</v>
      </c>
      <c r="E27" s="6">
        <v>29.73</v>
      </c>
      <c r="F27" s="6"/>
      <c r="G27" s="6">
        <v>29.73</v>
      </c>
      <c r="H27" s="1">
        <f t="shared" si="1"/>
        <v>0</v>
      </c>
      <c r="I27" s="6" t="s">
        <v>112</v>
      </c>
      <c r="K27" s="6" t="s">
        <v>113</v>
      </c>
      <c r="R27" s="28"/>
    </row>
    <row r="28" spans="1:18" ht="15">
      <c r="A28" s="6" t="s">
        <v>119</v>
      </c>
      <c r="B28" s="25">
        <v>19349</v>
      </c>
      <c r="C28" s="6">
        <v>850</v>
      </c>
      <c r="D28" s="6">
        <v>850</v>
      </c>
      <c r="E28" s="6"/>
      <c r="F28" s="6"/>
      <c r="G28" s="6"/>
      <c r="H28" s="1">
        <f t="shared" si="1"/>
        <v>0</v>
      </c>
      <c r="I28" s="6" t="s">
        <v>49</v>
      </c>
      <c r="K28" s="6" t="s">
        <v>152</v>
      </c>
      <c r="R28" s="28"/>
    </row>
    <row r="29" spans="1:18" ht="15">
      <c r="A29" s="6" t="s">
        <v>138</v>
      </c>
      <c r="B29" s="25">
        <v>19350</v>
      </c>
      <c r="C29" s="6">
        <f>3.76+3.04</f>
        <v>6.8</v>
      </c>
      <c r="D29" s="6"/>
      <c r="E29" s="6">
        <f>+C29/2</f>
        <v>3.4</v>
      </c>
      <c r="F29" s="6"/>
      <c r="G29" s="6">
        <f>+C29/2</f>
        <v>3.4</v>
      </c>
      <c r="H29" s="1">
        <f t="shared" si="1"/>
        <v>0</v>
      </c>
      <c r="I29" s="6" t="s">
        <v>107</v>
      </c>
      <c r="K29" s="6" t="s">
        <v>124</v>
      </c>
      <c r="R29" s="28"/>
    </row>
    <row r="30" spans="1:18" ht="15">
      <c r="A30" s="6" t="s">
        <v>125</v>
      </c>
      <c r="B30" s="25" t="s">
        <v>158</v>
      </c>
      <c r="C30" s="6">
        <f>4250+25</f>
        <v>4275</v>
      </c>
      <c r="D30" s="6"/>
      <c r="E30" s="6"/>
      <c r="F30" s="6"/>
      <c r="G30" s="6">
        <v>4275</v>
      </c>
      <c r="H30" s="1">
        <f t="shared" si="1"/>
        <v>0</v>
      </c>
      <c r="I30" s="6" t="s">
        <v>145</v>
      </c>
      <c r="K30" s="6" t="s">
        <v>157</v>
      </c>
      <c r="R30" s="28"/>
    </row>
    <row r="31" spans="1:18" ht="15">
      <c r="A31" s="6" t="s">
        <v>139</v>
      </c>
      <c r="B31" s="25">
        <v>19351</v>
      </c>
      <c r="C31" s="1">
        <v>2481.76</v>
      </c>
      <c r="E31" s="1">
        <v>2481.76</v>
      </c>
      <c r="H31" s="1">
        <f t="shared" si="1"/>
        <v>0</v>
      </c>
      <c r="I31" s="6" t="s">
        <v>51</v>
      </c>
      <c r="K31" s="6" t="s">
        <v>140</v>
      </c>
      <c r="R31" s="28"/>
    </row>
    <row r="32" spans="1:18" ht="15">
      <c r="A32" s="6" t="s">
        <v>141</v>
      </c>
      <c r="B32" s="25">
        <v>19352</v>
      </c>
      <c r="C32" s="1">
        <v>2500</v>
      </c>
      <c r="D32" s="1">
        <v>2500</v>
      </c>
      <c r="H32" s="1">
        <f t="shared" si="1"/>
        <v>0</v>
      </c>
      <c r="I32" s="6" t="s">
        <v>51</v>
      </c>
      <c r="K32" s="6" t="s">
        <v>142</v>
      </c>
      <c r="R32" s="28"/>
    </row>
    <row r="33" spans="1:18" ht="15">
      <c r="A33" s="6" t="s">
        <v>116</v>
      </c>
      <c r="B33" s="25">
        <v>19353</v>
      </c>
      <c r="C33" s="6">
        <f>438.81+9.97</f>
        <v>448.78000000000003</v>
      </c>
      <c r="D33" s="6">
        <v>448.78</v>
      </c>
      <c r="E33" s="6"/>
      <c r="F33" s="6"/>
      <c r="G33" s="6"/>
      <c r="H33" s="1">
        <f t="shared" si="1"/>
        <v>0</v>
      </c>
      <c r="I33" s="6" t="s">
        <v>88</v>
      </c>
      <c r="K33" s="6" t="s">
        <v>120</v>
      </c>
      <c r="N33" s="34"/>
      <c r="R33" s="28"/>
    </row>
    <row r="34" spans="1:18" ht="15">
      <c r="A34" s="6" t="s">
        <v>154</v>
      </c>
      <c r="B34" s="25">
        <v>19354</v>
      </c>
      <c r="C34" s="6">
        <v>1600</v>
      </c>
      <c r="D34" s="6">
        <v>1600</v>
      </c>
      <c r="E34" s="6"/>
      <c r="F34" s="6"/>
      <c r="G34" s="6"/>
      <c r="H34" s="1">
        <f t="shared" si="1"/>
        <v>0</v>
      </c>
      <c r="I34" s="6" t="s">
        <v>155</v>
      </c>
      <c r="K34" s="6" t="s">
        <v>156</v>
      </c>
      <c r="N34" s="34"/>
      <c r="R34" s="28"/>
    </row>
    <row r="35" spans="1:18" ht="15">
      <c r="A35" s="6" t="s">
        <v>118</v>
      </c>
      <c r="B35" s="25">
        <v>19355</v>
      </c>
      <c r="C35" s="6">
        <v>46.92</v>
      </c>
      <c r="D35" s="6"/>
      <c r="E35" s="6"/>
      <c r="F35" s="6"/>
      <c r="G35" s="6">
        <v>46.92</v>
      </c>
      <c r="H35" s="1">
        <f t="shared" si="1"/>
        <v>0</v>
      </c>
      <c r="I35" s="6" t="s">
        <v>88</v>
      </c>
      <c r="K35" s="6" t="s">
        <v>143</v>
      </c>
      <c r="N35" s="34"/>
      <c r="R35" s="28"/>
    </row>
    <row r="36" spans="1:18" ht="15">
      <c r="A36" s="6" t="s">
        <v>144</v>
      </c>
      <c r="B36" s="25">
        <v>19356</v>
      </c>
      <c r="C36" s="6">
        <v>10879.2</v>
      </c>
      <c r="D36" s="6"/>
      <c r="E36" s="6"/>
      <c r="F36" s="6"/>
      <c r="G36" s="6">
        <v>10879.2</v>
      </c>
      <c r="H36" s="1">
        <f t="shared" si="1"/>
        <v>0</v>
      </c>
      <c r="I36" s="6" t="s">
        <v>145</v>
      </c>
      <c r="K36" s="6" t="s">
        <v>146</v>
      </c>
      <c r="N36" s="34"/>
      <c r="R36" s="28"/>
    </row>
    <row r="37" spans="1:18" ht="15">
      <c r="A37" s="6" t="s">
        <v>106</v>
      </c>
      <c r="B37" s="25">
        <v>19357</v>
      </c>
      <c r="C37" s="1">
        <v>283</v>
      </c>
      <c r="G37" s="1">
        <v>283</v>
      </c>
      <c r="H37" s="1">
        <f t="shared" si="1"/>
        <v>0</v>
      </c>
      <c r="I37" s="6" t="s">
        <v>107</v>
      </c>
      <c r="K37" s="6" t="s">
        <v>107</v>
      </c>
      <c r="N37" s="34"/>
      <c r="R37" s="28"/>
    </row>
    <row r="38" spans="1:18" ht="15">
      <c r="A38" s="6" t="s">
        <v>147</v>
      </c>
      <c r="B38" s="25">
        <v>19358</v>
      </c>
      <c r="C38" s="1">
        <v>65</v>
      </c>
      <c r="D38" s="1">
        <v>65</v>
      </c>
      <c r="H38" s="1">
        <f>+C38-SUM(D38:G38)</f>
        <v>0</v>
      </c>
      <c r="I38" s="6" t="s">
        <v>51</v>
      </c>
      <c r="K38" s="6" t="s">
        <v>148</v>
      </c>
      <c r="N38" s="34"/>
      <c r="R38" s="28"/>
    </row>
    <row r="39" spans="1:18" ht="15">
      <c r="A39" s="6" t="s">
        <v>85</v>
      </c>
      <c r="B39" s="25">
        <v>19359</v>
      </c>
      <c r="C39" s="1">
        <v>1403.75</v>
      </c>
      <c r="D39" s="1">
        <f>+C39/4</f>
        <v>350.9375</v>
      </c>
      <c r="E39" s="1">
        <v>350.94</v>
      </c>
      <c r="F39" s="1">
        <v>350.94</v>
      </c>
      <c r="G39" s="1">
        <v>350.93</v>
      </c>
      <c r="H39" s="1">
        <f>+C39-SUM(D39:G39)</f>
        <v>0.002499999999827196</v>
      </c>
      <c r="I39" s="6" t="s">
        <v>52</v>
      </c>
      <c r="K39" s="6" t="s">
        <v>52</v>
      </c>
      <c r="N39" s="34"/>
      <c r="R39" s="28"/>
    </row>
    <row r="40" spans="1:18" ht="15">
      <c r="A40" s="6" t="s">
        <v>85</v>
      </c>
      <c r="B40" s="25">
        <v>19360</v>
      </c>
      <c r="C40" s="1">
        <v>1415.87</v>
      </c>
      <c r="D40" s="1">
        <v>353.97</v>
      </c>
      <c r="E40" s="1">
        <v>353.97</v>
      </c>
      <c r="F40" s="1">
        <v>353.97</v>
      </c>
      <c r="G40" s="1">
        <v>353.96</v>
      </c>
      <c r="H40" s="1">
        <f>+C40-SUM(D40:G40)</f>
        <v>0</v>
      </c>
      <c r="I40" s="6" t="s">
        <v>52</v>
      </c>
      <c r="K40" s="6" t="s">
        <v>52</v>
      </c>
      <c r="N40" s="34"/>
      <c r="R40" s="28"/>
    </row>
    <row r="41" spans="1:11" ht="12.75">
      <c r="A41" s="2" t="s">
        <v>80</v>
      </c>
      <c r="C41" s="19">
        <f>SUM(C6:C40)</f>
        <v>37382.35</v>
      </c>
      <c r="D41" s="19">
        <f>SUM(D6:D40)</f>
        <v>14184.797499999999</v>
      </c>
      <c r="E41" s="19">
        <f>SUM(E6:E40)</f>
        <v>4072.83</v>
      </c>
      <c r="F41" s="19">
        <f>SUM(F6:F40)</f>
        <v>1463.28</v>
      </c>
      <c r="G41" s="19">
        <f>SUM(G6:G40)</f>
        <v>17661.440000000002</v>
      </c>
      <c r="H41" s="40">
        <f>+C41-SUM(D41:G41)</f>
        <v>0.002499999995052349</v>
      </c>
      <c r="I41" s="19">
        <f>SUM(D41:H41)</f>
        <v>37382.35</v>
      </c>
      <c r="J41" s="3"/>
      <c r="K41" s="8">
        <f>+C41-I41</f>
        <v>0</v>
      </c>
    </row>
    <row r="42" spans="1:10" ht="12.75">
      <c r="A42" s="2"/>
      <c r="C42" s="3"/>
      <c r="D42" s="3"/>
      <c r="E42" s="3"/>
      <c r="F42" s="3"/>
      <c r="G42" s="3"/>
      <c r="I42" s="3"/>
      <c r="J42" s="3"/>
    </row>
    <row r="43" spans="1:14" ht="12.75">
      <c r="A43" s="32" t="s">
        <v>26</v>
      </c>
      <c r="B43" s="12"/>
      <c r="C43" s="13"/>
      <c r="D43" s="13"/>
      <c r="E43" s="13"/>
      <c r="F43" s="13"/>
      <c r="G43" s="14"/>
      <c r="H43" s="13"/>
      <c r="I43" s="14"/>
      <c r="J43" s="13"/>
      <c r="K43" s="15"/>
      <c r="L43" s="13"/>
      <c r="M43" s="13"/>
      <c r="N43" s="13"/>
    </row>
    <row r="45" spans="1:13" ht="12.75">
      <c r="A45" s="1" t="s">
        <v>22</v>
      </c>
      <c r="C45" s="38">
        <f>828.42+10.1+5.68</f>
        <v>844.1999999999999</v>
      </c>
      <c r="E45" s="1" t="s">
        <v>11</v>
      </c>
      <c r="F45" s="6"/>
      <c r="G45" s="6"/>
      <c r="H45" s="6"/>
      <c r="J45" s="6"/>
      <c r="K45" s="6"/>
      <c r="L45" s="6"/>
      <c r="M45" s="6"/>
    </row>
    <row r="46" spans="1:13" ht="12.75">
      <c r="A46" s="1" t="s">
        <v>21</v>
      </c>
      <c r="C46" s="38">
        <v>3220.53</v>
      </c>
      <c r="E46" s="6" t="s">
        <v>36</v>
      </c>
      <c r="L46" s="6"/>
      <c r="M46" s="6"/>
    </row>
    <row r="47" spans="1:13" ht="12.75">
      <c r="A47" s="1" t="s">
        <v>12</v>
      </c>
      <c r="C47" s="38">
        <v>500</v>
      </c>
      <c r="E47" s="1" t="s">
        <v>13</v>
      </c>
      <c r="G47" s="6"/>
      <c r="H47" s="6"/>
      <c r="J47" s="6"/>
      <c r="K47" s="6"/>
      <c r="L47" s="6"/>
      <c r="M47" s="6"/>
    </row>
    <row r="48" spans="1:13" ht="12.75">
      <c r="A48" s="1" t="s">
        <v>14</v>
      </c>
      <c r="C48" s="35">
        <f>16387.86-250-1-250</f>
        <v>15886.86</v>
      </c>
      <c r="E48" s="1" t="s">
        <v>15</v>
      </c>
      <c r="G48" s="6"/>
      <c r="H48" s="6"/>
      <c r="J48" s="6"/>
      <c r="K48" s="6"/>
      <c r="L48" s="6"/>
      <c r="M48" s="6"/>
    </row>
    <row r="49" spans="1:13" ht="12.75">
      <c r="A49" s="6" t="s">
        <v>20</v>
      </c>
      <c r="C49"/>
      <c r="E49" s="6"/>
      <c r="G49" s="6"/>
      <c r="H49" s="6"/>
      <c r="J49" s="6"/>
      <c r="K49" s="6"/>
      <c r="L49" s="6"/>
      <c r="M49" s="6"/>
    </row>
    <row r="50" spans="1:14" ht="12.75">
      <c r="A50" s="6" t="s">
        <v>105</v>
      </c>
      <c r="E50" s="29"/>
      <c r="G50" s="6"/>
      <c r="H50" s="6"/>
      <c r="J50" s="6"/>
      <c r="K50" s="6"/>
      <c r="L50" s="6"/>
      <c r="M50" s="6"/>
      <c r="N50" s="6" t="s">
        <v>59</v>
      </c>
    </row>
    <row r="51" spans="1:14" ht="12.75">
      <c r="A51" s="6" t="s">
        <v>86</v>
      </c>
      <c r="G51" s="6"/>
      <c r="H51" s="6"/>
      <c r="J51" s="6"/>
      <c r="K51" s="6"/>
      <c r="L51" s="6"/>
      <c r="M51" s="6"/>
      <c r="N51" s="6"/>
    </row>
    <row r="52" spans="1:13" ht="12.75">
      <c r="A52" s="6" t="s">
        <v>38</v>
      </c>
      <c r="E52" s="6"/>
      <c r="G52" s="6"/>
      <c r="H52" s="6"/>
      <c r="J52" s="6"/>
      <c r="K52" s="6" t="s">
        <v>53</v>
      </c>
      <c r="L52" s="6"/>
      <c r="M52" s="6"/>
    </row>
    <row r="53" spans="1:13" ht="12.75">
      <c r="A53" s="6" t="s">
        <v>39</v>
      </c>
      <c r="E53" s="6"/>
      <c r="G53" s="6"/>
      <c r="H53" s="6"/>
      <c r="J53" s="6"/>
      <c r="K53" s="6"/>
      <c r="L53" s="6"/>
      <c r="M53" s="6"/>
    </row>
    <row r="54" spans="1:13" ht="12.75">
      <c r="A54" s="6" t="s">
        <v>19</v>
      </c>
      <c r="E54" s="6"/>
      <c r="H54" s="6"/>
      <c r="J54" s="6"/>
      <c r="K54" s="6"/>
      <c r="L54" s="6"/>
      <c r="M54" s="6"/>
    </row>
    <row r="55" spans="1:17" ht="12.75">
      <c r="A55" s="6" t="s">
        <v>19</v>
      </c>
      <c r="E55" s="6"/>
      <c r="G55" s="6"/>
      <c r="H55" s="6"/>
      <c r="J55" s="6"/>
      <c r="K55" s="6"/>
      <c r="L55" s="6"/>
      <c r="M55" s="6"/>
      <c r="Q55" s="6" t="s">
        <v>59</v>
      </c>
    </row>
    <row r="56" spans="1:13" ht="12.75">
      <c r="A56" s="6" t="s">
        <v>62</v>
      </c>
      <c r="C56" s="1">
        <v>60</v>
      </c>
      <c r="E56" s="6"/>
      <c r="G56" s="6"/>
      <c r="H56" s="6"/>
      <c r="J56" s="6"/>
      <c r="K56" s="6"/>
      <c r="L56" s="6"/>
      <c r="M56" s="6"/>
    </row>
    <row r="57" spans="1:13" ht="12.75">
      <c r="A57" s="6" t="s">
        <v>63</v>
      </c>
      <c r="E57" s="6"/>
      <c r="G57" s="6"/>
      <c r="H57" s="6"/>
      <c r="J57" s="6"/>
      <c r="K57" s="6"/>
      <c r="L57" s="6"/>
      <c r="M57" s="6"/>
    </row>
    <row r="58" spans="1:13" ht="12.75">
      <c r="A58" s="6" t="s">
        <v>42</v>
      </c>
      <c r="E58" s="6"/>
      <c r="G58" s="6"/>
      <c r="H58" s="6"/>
      <c r="J58" s="6"/>
      <c r="K58" s="6"/>
      <c r="L58" s="6"/>
      <c r="M58" s="6"/>
    </row>
    <row r="59" spans="1:13" ht="12.75">
      <c r="A59" s="6" t="s">
        <v>101</v>
      </c>
      <c r="E59" s="6"/>
      <c r="G59" s="6"/>
      <c r="H59" s="6"/>
      <c r="J59" s="6"/>
      <c r="K59" s="6"/>
      <c r="L59" s="6"/>
      <c r="M59" s="6"/>
    </row>
    <row r="60" spans="1:13" ht="12.75">
      <c r="A60" s="6" t="s">
        <v>40</v>
      </c>
      <c r="E60" s="6"/>
      <c r="G60" s="6"/>
      <c r="H60" s="6"/>
      <c r="J60" s="6" t="s">
        <v>59</v>
      </c>
      <c r="K60" s="6"/>
      <c r="L60" s="6"/>
      <c r="M60" s="6"/>
    </row>
    <row r="61" spans="1:13" ht="12.75">
      <c r="A61" s="6" t="s">
        <v>108</v>
      </c>
      <c r="E61" s="6"/>
      <c r="G61" s="6"/>
      <c r="H61" s="6"/>
      <c r="J61" s="6"/>
      <c r="K61" s="6"/>
      <c r="L61" s="6"/>
      <c r="M61" s="6"/>
    </row>
    <row r="62" spans="1:13" ht="12.75">
      <c r="A62" s="6" t="s">
        <v>87</v>
      </c>
      <c r="E62" s="6"/>
      <c r="F62" s="6"/>
      <c r="G62" s="6"/>
      <c r="H62" s="6"/>
      <c r="J62" s="6"/>
      <c r="K62" s="6"/>
      <c r="L62" s="6"/>
      <c r="M62" s="6"/>
    </row>
    <row r="63" spans="1:13" ht="12.75">
      <c r="A63" s="6" t="s">
        <v>149</v>
      </c>
      <c r="C63" s="1">
        <v>1</v>
      </c>
      <c r="E63" s="8"/>
      <c r="G63" s="6"/>
      <c r="H63" s="6"/>
      <c r="J63" s="6"/>
      <c r="K63" s="6"/>
      <c r="L63" s="6"/>
      <c r="M63" s="6"/>
    </row>
    <row r="64" spans="1:3" s="3" customFormat="1" ht="12.75">
      <c r="A64" s="2" t="s">
        <v>79</v>
      </c>
      <c r="B64" s="7"/>
      <c r="C64" s="19">
        <f>SUM(C45:C63)</f>
        <v>20512.59</v>
      </c>
    </row>
    <row r="65" spans="1:2" s="3" customFormat="1" ht="12.75">
      <c r="A65" s="2"/>
      <c r="B65" s="7"/>
    </row>
    <row r="66" spans="1:14" s="3" customFormat="1" ht="12.75">
      <c r="A66" s="20" t="s">
        <v>30</v>
      </c>
      <c r="B66" s="16"/>
      <c r="C66" s="21"/>
      <c r="D66" s="11"/>
      <c r="E66" s="11"/>
      <c r="F66" s="10" t="s">
        <v>31</v>
      </c>
      <c r="G66" s="11"/>
      <c r="H66" s="11"/>
      <c r="I66" s="11"/>
      <c r="J66" s="11"/>
      <c r="K66" s="11"/>
      <c r="L66" s="11"/>
      <c r="M66" s="11"/>
      <c r="N66" s="11"/>
    </row>
    <row r="67" spans="1:2" s="3" customFormat="1" ht="12.75">
      <c r="A67" s="2"/>
      <c r="B67" s="7"/>
    </row>
    <row r="68" spans="1:11" s="3" customFormat="1" ht="12.75">
      <c r="A68" s="2" t="s">
        <v>78</v>
      </c>
      <c r="B68" s="7"/>
      <c r="C68" s="19">
        <f>+C67</f>
        <v>0</v>
      </c>
      <c r="F68" s="3" t="s">
        <v>89</v>
      </c>
      <c r="K68" s="19">
        <f>SUM(B68:J68)</f>
        <v>0</v>
      </c>
    </row>
    <row r="69" spans="1:13" ht="12.75">
      <c r="A69" s="2"/>
      <c r="C69" s="3"/>
      <c r="D69" s="3"/>
      <c r="E69" s="3"/>
      <c r="F69" s="3"/>
      <c r="G69" s="3"/>
      <c r="H69" s="6"/>
      <c r="I69" s="3"/>
      <c r="J69" s="3"/>
      <c r="K69" s="6"/>
      <c r="L69" s="6"/>
      <c r="M69" s="6"/>
    </row>
    <row r="70" spans="1:14" ht="12.75">
      <c r="A70" s="10" t="s">
        <v>24</v>
      </c>
      <c r="B70" s="12"/>
      <c r="C70" s="13"/>
      <c r="D70" s="13"/>
      <c r="E70" s="13"/>
      <c r="F70" s="10" t="s">
        <v>25</v>
      </c>
      <c r="G70" s="14"/>
      <c r="H70" s="14"/>
      <c r="I70" s="14"/>
      <c r="J70" s="14"/>
      <c r="K70" s="14"/>
      <c r="L70" s="14"/>
      <c r="M70" s="14"/>
      <c r="N70" s="13"/>
    </row>
    <row r="71" spans="1:13" ht="12.75">
      <c r="A71" s="6"/>
      <c r="D71" s="6"/>
      <c r="E71" s="6"/>
      <c r="F71" s="6"/>
      <c r="G71" s="6"/>
      <c r="H71" s="6"/>
      <c r="J71" s="6"/>
      <c r="K71" s="6"/>
      <c r="L71" s="6"/>
      <c r="M71" s="6"/>
    </row>
    <row r="72" spans="1:13" ht="12.75">
      <c r="A72" s="3" t="s">
        <v>77</v>
      </c>
      <c r="B72" s="7"/>
      <c r="C72" s="19">
        <f>SUM(C71:C71)</f>
        <v>0</v>
      </c>
      <c r="D72" s="3"/>
      <c r="E72" s="3"/>
      <c r="F72" s="3" t="s">
        <v>66</v>
      </c>
      <c r="G72" s="3" t="s">
        <v>90</v>
      </c>
      <c r="H72" s="3"/>
      <c r="I72" s="3"/>
      <c r="J72" s="3"/>
      <c r="K72" s="19">
        <f>+C72</f>
        <v>0</v>
      </c>
      <c r="L72" s="6"/>
      <c r="M72" s="6"/>
    </row>
    <row r="73" spans="1:13" ht="12.75">
      <c r="A73" s="3"/>
      <c r="B73" s="7"/>
      <c r="C73" s="3"/>
      <c r="D73" s="3"/>
      <c r="E73" s="3"/>
      <c r="F73" s="3"/>
      <c r="G73" s="3"/>
      <c r="H73" s="3"/>
      <c r="I73" s="3"/>
      <c r="J73" s="3"/>
      <c r="K73" s="3"/>
      <c r="L73" s="6"/>
      <c r="M73" s="6"/>
    </row>
    <row r="74" spans="1:14" ht="12.75">
      <c r="A74" s="10" t="s">
        <v>65</v>
      </c>
      <c r="B74" s="12"/>
      <c r="C74" s="13"/>
      <c r="D74" s="13"/>
      <c r="E74" s="13"/>
      <c r="F74" s="10" t="s">
        <v>68</v>
      </c>
      <c r="G74" s="14"/>
      <c r="H74" s="14"/>
      <c r="I74" s="14"/>
      <c r="J74" s="14"/>
      <c r="K74" s="14"/>
      <c r="L74" s="14"/>
      <c r="M74" s="14"/>
      <c r="N74" s="13"/>
    </row>
    <row r="75" spans="1:14" ht="12.75">
      <c r="A75" s="10"/>
      <c r="B75" s="12"/>
      <c r="C75" s="13"/>
      <c r="D75" s="13"/>
      <c r="E75" s="13"/>
      <c r="F75" s="10"/>
      <c r="G75" s="14"/>
      <c r="H75" s="14"/>
      <c r="I75" s="14"/>
      <c r="J75" s="14"/>
      <c r="K75" s="14"/>
      <c r="L75" s="14"/>
      <c r="M75" s="14"/>
      <c r="N75" s="13"/>
    </row>
    <row r="76" spans="1:13" ht="12.75">
      <c r="A76" s="6"/>
      <c r="B76" s="7"/>
      <c r="C76" s="6"/>
      <c r="D76" s="6"/>
      <c r="E76" s="3"/>
      <c r="F76" s="3"/>
      <c r="G76" s="6" t="s">
        <v>114</v>
      </c>
      <c r="H76" s="3"/>
      <c r="I76" s="3"/>
      <c r="J76" s="3"/>
      <c r="K76" s="6">
        <v>270</v>
      </c>
      <c r="L76" s="6"/>
      <c r="M76" s="6"/>
    </row>
    <row r="77" spans="1:13" ht="12.75">
      <c r="A77" s="6"/>
      <c r="B77" s="25"/>
      <c r="D77" s="6"/>
      <c r="E77" s="6"/>
      <c r="F77" s="6"/>
      <c r="G77" s="3" t="s">
        <v>115</v>
      </c>
      <c r="H77" s="3"/>
      <c r="I77" s="3"/>
      <c r="J77" s="3"/>
      <c r="K77" s="6"/>
      <c r="L77" s="6" t="s">
        <v>121</v>
      </c>
      <c r="M77" s="6"/>
    </row>
    <row r="78" spans="1:11" ht="12.75">
      <c r="A78" s="2" t="s">
        <v>81</v>
      </c>
      <c r="B78" s="7"/>
      <c r="C78" s="19">
        <f>SUM(C76:C77)</f>
        <v>0</v>
      </c>
      <c r="D78" s="3"/>
      <c r="E78" s="3"/>
      <c r="F78" s="3" t="s">
        <v>91</v>
      </c>
      <c r="G78" s="3"/>
      <c r="H78" s="3"/>
      <c r="I78" s="3"/>
      <c r="J78" s="3"/>
      <c r="K78" s="19">
        <f>SUM(K76:K77)</f>
        <v>270</v>
      </c>
    </row>
    <row r="79" spans="1:13" ht="12.75">
      <c r="A79" s="3"/>
      <c r="B79" s="7"/>
      <c r="C79" s="3"/>
      <c r="D79" s="3"/>
      <c r="E79" s="3"/>
      <c r="F79" s="3"/>
      <c r="G79" s="3"/>
      <c r="H79" s="3"/>
      <c r="I79" s="3"/>
      <c r="J79" s="3"/>
      <c r="K79" s="3"/>
      <c r="L79" s="6"/>
      <c r="M79" s="6"/>
    </row>
    <row r="80" spans="1:14" ht="12.75">
      <c r="A80" s="10" t="s">
        <v>34</v>
      </c>
      <c r="B80" s="16"/>
      <c r="C80" s="11"/>
      <c r="D80" s="11"/>
      <c r="E80" s="11"/>
      <c r="F80" s="10" t="s">
        <v>35</v>
      </c>
      <c r="G80" s="11"/>
      <c r="H80" s="11"/>
      <c r="I80" s="11"/>
      <c r="J80" s="11"/>
      <c r="K80" s="11"/>
      <c r="L80" s="14"/>
      <c r="M80" s="14"/>
      <c r="N80" s="13"/>
    </row>
    <row r="81" spans="1:13" ht="12.75">
      <c r="A81" s="6"/>
      <c r="B81" s="25"/>
      <c r="D81" s="8"/>
      <c r="E81" s="8"/>
      <c r="F81" s="6" t="s">
        <v>54</v>
      </c>
      <c r="G81" s="3"/>
      <c r="H81" s="3"/>
      <c r="I81" s="3"/>
      <c r="J81" s="3"/>
      <c r="K81" s="6">
        <v>4990.08</v>
      </c>
      <c r="L81" s="6" t="s">
        <v>41</v>
      </c>
      <c r="M81" s="6"/>
    </row>
    <row r="82" spans="1:12" ht="12.75">
      <c r="A82" s="6" t="s">
        <v>10</v>
      </c>
      <c r="B82" s="24" t="s">
        <v>37</v>
      </c>
      <c r="C82" s="1">
        <v>724.81</v>
      </c>
      <c r="D82" s="8" t="s">
        <v>70</v>
      </c>
      <c r="E82" s="8"/>
      <c r="F82" s="6" t="s">
        <v>54</v>
      </c>
      <c r="K82" s="6"/>
      <c r="L82" s="6" t="s">
        <v>56</v>
      </c>
    </row>
    <row r="83" spans="1:13" ht="12.75">
      <c r="A83" s="37" t="s">
        <v>102</v>
      </c>
      <c r="B83" s="9">
        <v>1357</v>
      </c>
      <c r="C83" s="1">
        <v>114.8</v>
      </c>
      <c r="D83" s="8" t="s">
        <v>103</v>
      </c>
      <c r="F83" s="6" t="s">
        <v>92</v>
      </c>
      <c r="G83" s="3"/>
      <c r="H83" s="3"/>
      <c r="I83" s="3"/>
      <c r="J83" s="3"/>
      <c r="K83" s="6">
        <f>+K81*0.25</f>
        <v>1247.52</v>
      </c>
      <c r="L83" s="8" t="s">
        <v>58</v>
      </c>
      <c r="M83" s="27">
        <v>0.25</v>
      </c>
    </row>
    <row r="84" spans="1:13" ht="12.75">
      <c r="A84" s="6" t="s">
        <v>141</v>
      </c>
      <c r="B84" s="9">
        <v>1358</v>
      </c>
      <c r="C84" s="1">
        <v>600</v>
      </c>
      <c r="D84" s="8" t="s">
        <v>153</v>
      </c>
      <c r="F84" s="6" t="s">
        <v>92</v>
      </c>
      <c r="G84" s="3"/>
      <c r="H84" s="3"/>
      <c r="I84" s="3"/>
      <c r="J84" s="3"/>
      <c r="K84" s="6"/>
      <c r="L84" s="29" t="s">
        <v>104</v>
      </c>
      <c r="M84" s="6"/>
    </row>
    <row r="85" spans="1:12" ht="12.75">
      <c r="A85" s="37"/>
      <c r="B85" s="9"/>
      <c r="D85" s="8"/>
      <c r="F85" s="6" t="s">
        <v>54</v>
      </c>
      <c r="G85" s="3"/>
      <c r="H85" s="3"/>
      <c r="I85" s="3"/>
      <c r="J85" s="3"/>
      <c r="K85" s="1"/>
      <c r="L85" s="6" t="s">
        <v>73</v>
      </c>
    </row>
    <row r="86" spans="1:12" ht="12.75">
      <c r="A86" s="37"/>
      <c r="B86" s="9"/>
      <c r="D86" s="8"/>
      <c r="F86" s="6" t="s">
        <v>76</v>
      </c>
      <c r="G86" s="3"/>
      <c r="H86" s="3"/>
      <c r="I86" s="3"/>
      <c r="J86" s="3"/>
      <c r="K86" s="1">
        <v>5.68</v>
      </c>
      <c r="L86" s="6" t="s">
        <v>97</v>
      </c>
    </row>
    <row r="87" spans="1:11" s="3" customFormat="1" ht="12.75">
      <c r="A87" s="3" t="s">
        <v>82</v>
      </c>
      <c r="B87" s="7"/>
      <c r="C87" s="19">
        <f>SUM(C81:C86)</f>
        <v>1439.61</v>
      </c>
      <c r="F87" s="3" t="s">
        <v>109</v>
      </c>
      <c r="K87" s="19">
        <f>SUM(K81:K86)</f>
        <v>6243.280000000001</v>
      </c>
    </row>
    <row r="88" spans="6:13" ht="12.75">
      <c r="F88" s="6"/>
      <c r="G88" s="6"/>
      <c r="H88" s="6"/>
      <c r="J88" s="6"/>
      <c r="K88" s="6"/>
      <c r="L88" s="6"/>
      <c r="M88" s="6"/>
    </row>
    <row r="89" spans="1:14" s="3" customFormat="1" ht="12.75">
      <c r="A89" s="10" t="s">
        <v>27</v>
      </c>
      <c r="B89" s="16"/>
      <c r="C89" s="11"/>
      <c r="D89" s="11"/>
      <c r="E89" s="11"/>
      <c r="F89" s="10" t="s">
        <v>28</v>
      </c>
      <c r="G89" s="11"/>
      <c r="H89" s="11"/>
      <c r="I89" s="11"/>
      <c r="J89" s="11"/>
      <c r="K89" s="11"/>
      <c r="L89" s="11"/>
      <c r="M89" s="14"/>
      <c r="N89" s="11"/>
    </row>
    <row r="90" spans="1:13" ht="12.75">
      <c r="A90" s="3"/>
      <c r="C90" s="4"/>
      <c r="D90" s="4"/>
      <c r="F90" s="6"/>
      <c r="G90" s="6"/>
      <c r="H90" s="6"/>
      <c r="J90" s="6"/>
      <c r="K90" s="6"/>
      <c r="L90" s="6"/>
      <c r="M90" s="6"/>
    </row>
    <row r="91" spans="1:13" ht="12.75">
      <c r="A91" s="6" t="s">
        <v>46</v>
      </c>
      <c r="D91" s="8"/>
      <c r="F91" s="6" t="s">
        <v>29</v>
      </c>
      <c r="G91" s="6"/>
      <c r="H91" s="6"/>
      <c r="J91" s="6"/>
      <c r="K91" s="6"/>
      <c r="L91" s="6"/>
      <c r="M91" s="6"/>
    </row>
    <row r="92" spans="1:13" ht="12.75">
      <c r="A92" s="6" t="s">
        <v>64</v>
      </c>
      <c r="D92" s="8"/>
      <c r="F92" s="6" t="s">
        <v>43</v>
      </c>
      <c r="G92" s="6"/>
      <c r="H92" s="6"/>
      <c r="J92" s="6"/>
      <c r="K92" s="6"/>
      <c r="L92" s="6"/>
      <c r="M92" s="6"/>
    </row>
    <row r="93" spans="1:13" ht="12.75">
      <c r="A93" s="6" t="s">
        <v>57</v>
      </c>
      <c r="F93" s="6" t="s">
        <v>60</v>
      </c>
      <c r="G93" s="6"/>
      <c r="H93" s="6"/>
      <c r="J93" s="6"/>
      <c r="K93" s="6"/>
      <c r="L93" s="6"/>
      <c r="M93" s="6"/>
    </row>
    <row r="94" spans="1:11" s="3" customFormat="1" ht="12.75">
      <c r="A94" s="3" t="s">
        <v>83</v>
      </c>
      <c r="B94" s="7"/>
      <c r="C94" s="19">
        <f>SUM(C91+C92+C93)</f>
        <v>0</v>
      </c>
      <c r="F94" s="3" t="s">
        <v>93</v>
      </c>
      <c r="K94" s="19">
        <f>SUM(K91:K93)</f>
        <v>0</v>
      </c>
    </row>
    <row r="95" spans="1:13" ht="12.75">
      <c r="A95" s="3"/>
      <c r="F95" s="6"/>
      <c r="G95" s="6"/>
      <c r="H95" s="6"/>
      <c r="J95" s="6"/>
      <c r="K95" s="6"/>
      <c r="L95" s="6"/>
      <c r="M95" s="6"/>
    </row>
    <row r="96" spans="1:14" ht="12.75">
      <c r="A96" s="17" t="s">
        <v>128</v>
      </c>
      <c r="B96" s="12"/>
      <c r="C96" s="13"/>
      <c r="D96" s="13"/>
      <c r="E96" s="13"/>
      <c r="F96" s="13"/>
      <c r="G96" s="14"/>
      <c r="H96" s="14"/>
      <c r="I96" s="14"/>
      <c r="J96" s="14"/>
      <c r="K96" s="14"/>
      <c r="L96" s="14"/>
      <c r="M96" s="14"/>
      <c r="N96" s="13"/>
    </row>
    <row r="97" spans="3:13" ht="12.75">
      <c r="C97" s="1" t="s">
        <v>151</v>
      </c>
      <c r="E97" s="1" t="s">
        <v>150</v>
      </c>
      <c r="G97" s="6"/>
      <c r="H97" s="6"/>
      <c r="J97" s="6"/>
      <c r="K97" s="6"/>
      <c r="L97" s="6"/>
      <c r="M97" s="6"/>
    </row>
    <row r="98" spans="1:13" ht="12.75">
      <c r="A98" s="1" t="s">
        <v>16</v>
      </c>
      <c r="C98" s="1">
        <v>114169.11</v>
      </c>
      <c r="E98" s="6">
        <v>112550.02</v>
      </c>
      <c r="G98" s="6"/>
      <c r="H98" s="30"/>
      <c r="J98" s="6"/>
      <c r="K98" s="6"/>
      <c r="L98" s="6"/>
      <c r="M98" s="6"/>
    </row>
    <row r="99" spans="1:13" ht="12.75">
      <c r="A99" s="6" t="s">
        <v>32</v>
      </c>
      <c r="C99" s="1">
        <v>0</v>
      </c>
      <c r="E99" s="1">
        <v>0</v>
      </c>
      <c r="G99" s="6"/>
      <c r="H99" s="6"/>
      <c r="J99" s="6"/>
      <c r="K99" s="6"/>
      <c r="L99" s="6"/>
      <c r="M99" s="6"/>
    </row>
    <row r="100" spans="1:13" ht="12.75">
      <c r="A100" s="1" t="s">
        <v>17</v>
      </c>
      <c r="C100" s="1">
        <v>652.51</v>
      </c>
      <c r="E100" s="1">
        <v>652.51</v>
      </c>
      <c r="G100" s="6"/>
      <c r="H100" s="6"/>
      <c r="J100" s="6"/>
      <c r="K100" s="6"/>
      <c r="L100" s="6"/>
      <c r="M100" s="6"/>
    </row>
    <row r="101" spans="1:13" ht="12.75">
      <c r="A101" s="6" t="s">
        <v>67</v>
      </c>
      <c r="C101" s="6">
        <v>66857.57</v>
      </c>
      <c r="E101" s="1">
        <v>67127.57</v>
      </c>
      <c r="G101" s="6"/>
      <c r="H101" s="6"/>
      <c r="J101" s="6"/>
      <c r="K101" s="6"/>
      <c r="L101" s="6"/>
      <c r="M101" s="6"/>
    </row>
    <row r="102" spans="1:13" ht="12.75">
      <c r="A102" s="6" t="s">
        <v>33</v>
      </c>
      <c r="C102" s="1">
        <v>67442.54</v>
      </c>
      <c r="E102" s="1">
        <v>66690.64</v>
      </c>
      <c r="G102" s="6"/>
      <c r="H102" s="6"/>
      <c r="J102" s="6"/>
      <c r="K102" s="6"/>
      <c r="L102" s="6"/>
      <c r="M102" s="6"/>
    </row>
    <row r="103" spans="1:5" ht="15" customHeight="1">
      <c r="A103" s="1" t="s">
        <v>18</v>
      </c>
      <c r="C103" s="39">
        <v>71223.59</v>
      </c>
      <c r="E103" s="6">
        <v>71223.59</v>
      </c>
    </row>
    <row r="105" spans="1:5" ht="13.5" thickBot="1">
      <c r="A105" s="3" t="s">
        <v>55</v>
      </c>
      <c r="C105" s="42">
        <f>SUM(C98:C104)</f>
        <v>320345.31999999995</v>
      </c>
      <c r="E105" s="41">
        <f>SUM(E98:E104)</f>
        <v>318244.32999999996</v>
      </c>
    </row>
    <row r="106" ht="13.5" thickTop="1">
      <c r="E106" s="6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49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35" customWidth="1"/>
    <col min="17" max="17" width="10.28125" style="0" bestFit="1" customWidth="1"/>
  </cols>
  <sheetData>
    <row r="6" spans="9:17" ht="12.75">
      <c r="I6" s="35">
        <v>76.54</v>
      </c>
      <c r="K6" s="35">
        <v>73.72</v>
      </c>
      <c r="M6" s="35">
        <v>71.72</v>
      </c>
      <c r="O6" s="35">
        <v>0.04</v>
      </c>
      <c r="Q6">
        <v>32853.93</v>
      </c>
    </row>
    <row r="7" spans="9:15" ht="12.75">
      <c r="I7" s="35">
        <v>16.8</v>
      </c>
      <c r="K7" s="35">
        <v>80</v>
      </c>
      <c r="M7" s="35">
        <v>66.5</v>
      </c>
      <c r="O7" s="35">
        <v>0.05</v>
      </c>
    </row>
    <row r="8" spans="9:15" ht="12.75">
      <c r="I8" s="35">
        <v>70.12</v>
      </c>
      <c r="K8" s="35">
        <v>70.92</v>
      </c>
      <c r="M8" s="35">
        <v>73</v>
      </c>
      <c r="O8" s="35">
        <v>0.1</v>
      </c>
    </row>
    <row r="9" spans="9:17" ht="12.75">
      <c r="I9" s="35">
        <v>77.1</v>
      </c>
      <c r="K9" s="35">
        <v>68.11</v>
      </c>
      <c r="M9" s="35">
        <v>69.67</v>
      </c>
      <c r="O9" s="35">
        <v>0.25</v>
      </c>
      <c r="Q9" s="36">
        <f>+I18+K39+M54+O16</f>
        <v>7138.25</v>
      </c>
    </row>
    <row r="10" spans="9:15" ht="12.75">
      <c r="I10" s="35">
        <v>73.56</v>
      </c>
      <c r="K10" s="35">
        <v>75.49</v>
      </c>
      <c r="M10" s="35">
        <v>71.24</v>
      </c>
      <c r="O10" s="35">
        <v>5</v>
      </c>
    </row>
    <row r="11" spans="9:15" ht="12.75">
      <c r="I11" s="35">
        <v>70.83</v>
      </c>
      <c r="K11" s="35">
        <v>71.4</v>
      </c>
      <c r="M11" s="35">
        <v>68.83</v>
      </c>
      <c r="O11" s="35">
        <v>10</v>
      </c>
    </row>
    <row r="12" spans="9:15" ht="12.75">
      <c r="I12" s="35">
        <v>72.04</v>
      </c>
      <c r="K12" s="35">
        <v>71.8</v>
      </c>
      <c r="M12" s="35">
        <v>72.28</v>
      </c>
      <c r="O12" s="35">
        <v>140</v>
      </c>
    </row>
    <row r="13" spans="9:17" ht="12.75">
      <c r="I13" s="35">
        <v>77.25</v>
      </c>
      <c r="K13" s="35">
        <v>68.11</v>
      </c>
      <c r="M13" s="35">
        <v>71.56</v>
      </c>
      <c r="O13" s="35">
        <v>50</v>
      </c>
      <c r="Q13" s="36">
        <f>+Q6+Q9</f>
        <v>39992.18</v>
      </c>
    </row>
    <row r="14" spans="9:15" ht="12.75">
      <c r="I14" s="35">
        <v>72</v>
      </c>
      <c r="K14" s="35">
        <v>71.56</v>
      </c>
      <c r="M14" s="35">
        <v>77.5</v>
      </c>
      <c r="O14" s="35">
        <v>100</v>
      </c>
    </row>
    <row r="15" spans="9:13" ht="12.75">
      <c r="I15" s="35">
        <v>74.13</v>
      </c>
      <c r="K15" s="35">
        <v>75.81</v>
      </c>
      <c r="M15" s="35">
        <v>71.96</v>
      </c>
    </row>
    <row r="16" spans="9:15" ht="12.75">
      <c r="I16" s="35">
        <v>68.59</v>
      </c>
      <c r="K16" s="35">
        <v>74.69</v>
      </c>
      <c r="M16" s="35">
        <v>92.18</v>
      </c>
      <c r="O16" s="35">
        <f>SUM(O6:O15)</f>
        <v>305.44</v>
      </c>
    </row>
    <row r="17" spans="11:13" ht="12.75">
      <c r="K17" s="35">
        <v>73.08</v>
      </c>
      <c r="M17" s="35">
        <v>74.04</v>
      </c>
    </row>
    <row r="18" spans="9:13" ht="12.75">
      <c r="I18" s="35">
        <f>SUM(I6:I17)</f>
        <v>748.96</v>
      </c>
      <c r="K18" s="35">
        <v>67.87</v>
      </c>
      <c r="M18" s="35">
        <v>84</v>
      </c>
    </row>
    <row r="19" spans="11:13" ht="12.75">
      <c r="K19" s="35">
        <v>165.41</v>
      </c>
      <c r="M19" s="35">
        <v>73.72</v>
      </c>
    </row>
    <row r="20" spans="11:13" ht="12.75">
      <c r="K20" s="35">
        <v>71.8</v>
      </c>
      <c r="M20" s="35">
        <v>110.4</v>
      </c>
    </row>
    <row r="21" spans="11:13" ht="12.75">
      <c r="K21" s="35">
        <v>72.2</v>
      </c>
      <c r="M21" s="35">
        <v>75.73</v>
      </c>
    </row>
    <row r="22" spans="11:13" ht="12.75">
      <c r="K22" s="35">
        <v>73.49</v>
      </c>
      <c r="M22" s="35">
        <v>70.35</v>
      </c>
    </row>
    <row r="23" spans="11:13" ht="12.75">
      <c r="K23" s="35">
        <v>76.79</v>
      </c>
      <c r="M23" s="35">
        <v>160.3</v>
      </c>
    </row>
    <row r="24" spans="11:13" ht="12.75">
      <c r="K24" s="35">
        <v>71.8</v>
      </c>
      <c r="M24" s="35">
        <v>42.8</v>
      </c>
    </row>
    <row r="25" spans="11:13" ht="12.75">
      <c r="K25" s="35">
        <v>80.55</v>
      </c>
      <c r="M25" s="35">
        <v>73.65</v>
      </c>
    </row>
    <row r="26" spans="11:13" ht="12.75">
      <c r="K26" s="35">
        <v>67</v>
      </c>
      <c r="M26" s="35">
        <v>76.15</v>
      </c>
    </row>
    <row r="27" spans="11:13" ht="12.75">
      <c r="K27" s="35">
        <v>69.55</v>
      </c>
      <c r="M27" s="35">
        <v>76.51</v>
      </c>
    </row>
    <row r="28" spans="11:13" ht="12.75">
      <c r="K28" s="35">
        <v>74.45</v>
      </c>
      <c r="M28" s="35">
        <v>67.23</v>
      </c>
    </row>
    <row r="29" spans="11:13" ht="12.75">
      <c r="K29" s="35">
        <v>72.69</v>
      </c>
      <c r="M29" s="35">
        <v>70.67</v>
      </c>
    </row>
    <row r="30" spans="11:13" ht="12.75">
      <c r="K30" s="35">
        <v>69.71</v>
      </c>
      <c r="M30" s="35">
        <v>74.13</v>
      </c>
    </row>
    <row r="31" spans="11:13" ht="12.75">
      <c r="K31" s="35">
        <v>70.99</v>
      </c>
      <c r="M31" s="35">
        <v>67.23</v>
      </c>
    </row>
    <row r="32" spans="11:13" ht="12.75">
      <c r="K32" s="35">
        <v>77.9</v>
      </c>
      <c r="M32" s="35">
        <v>67.87</v>
      </c>
    </row>
    <row r="33" spans="11:13" ht="12.75">
      <c r="K33" s="35">
        <v>71.08</v>
      </c>
      <c r="M33" s="35">
        <v>75.41</v>
      </c>
    </row>
    <row r="34" spans="11:13" ht="12.75">
      <c r="K34" s="35">
        <v>70.12</v>
      </c>
      <c r="M34" s="35">
        <v>78.99</v>
      </c>
    </row>
    <row r="35" spans="11:13" ht="12.75">
      <c r="K35" s="35">
        <v>70.33</v>
      </c>
      <c r="M35" s="35">
        <v>70.35</v>
      </c>
    </row>
    <row r="36" spans="11:13" ht="12.75">
      <c r="K36" s="35">
        <v>73.88</v>
      </c>
      <c r="M36" s="35">
        <v>85.69</v>
      </c>
    </row>
    <row r="37" spans="11:13" ht="12.75">
      <c r="K37" s="35">
        <v>71.24</v>
      </c>
      <c r="M37" s="35">
        <v>71.48</v>
      </c>
    </row>
    <row r="38" ht="12.75">
      <c r="M38" s="35">
        <v>70.92</v>
      </c>
    </row>
    <row r="39" spans="11:13" ht="12.75">
      <c r="K39" s="35">
        <f>SUM(K6:K38)</f>
        <v>2413.5399999999995</v>
      </c>
      <c r="M39" s="35">
        <v>57.15</v>
      </c>
    </row>
    <row r="40" ht="12.75">
      <c r="M40" s="35">
        <v>78</v>
      </c>
    </row>
    <row r="41" ht="12.75">
      <c r="M41" s="35">
        <v>78.06</v>
      </c>
    </row>
    <row r="42" ht="12.75">
      <c r="M42" s="35">
        <v>42.8</v>
      </c>
    </row>
    <row r="43" ht="12.75">
      <c r="M43" s="35">
        <v>91.46</v>
      </c>
    </row>
    <row r="44" ht="12.75">
      <c r="M44" s="35">
        <v>62.3</v>
      </c>
    </row>
    <row r="45" ht="12.75">
      <c r="M45" s="35">
        <v>69.87</v>
      </c>
    </row>
    <row r="46" ht="12.75">
      <c r="M46" s="35">
        <v>70.76</v>
      </c>
    </row>
    <row r="47" ht="12.75">
      <c r="M47" s="35">
        <v>72.36</v>
      </c>
    </row>
    <row r="48" ht="12.75">
      <c r="M48" s="35">
        <v>72.92</v>
      </c>
    </row>
    <row r="49" ht="12.75">
      <c r="M49" s="35">
        <v>69.15</v>
      </c>
    </row>
    <row r="50" ht="12.75">
      <c r="M50" s="35">
        <v>74.85</v>
      </c>
    </row>
    <row r="51" ht="12.75">
      <c r="M51" s="35">
        <v>69.07</v>
      </c>
    </row>
    <row r="52" ht="12.75">
      <c r="M52" s="35">
        <v>237.5</v>
      </c>
    </row>
    <row r="54" ht="12.75">
      <c r="M54" s="35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2019-12-10T00:49:06Z</cp:lastPrinted>
  <dcterms:created xsi:type="dcterms:W3CDTF">2007-07-31T03:53:59Z</dcterms:created>
  <dcterms:modified xsi:type="dcterms:W3CDTF">2019-12-10T02:42:01Z</dcterms:modified>
  <cp:category/>
  <cp:version/>
  <cp:contentType/>
  <cp:contentStatus/>
</cp:coreProperties>
</file>